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pczarn2\Downloads\"/>
    </mc:Choice>
  </mc:AlternateContent>
  <xr:revisionPtr revIDLastSave="0" documentId="13_ncr:1_{9019B39F-A3B7-4AC8-83B7-B3DF55A6B8AE}" xr6:coauthVersionLast="45" xr6:coauthVersionMax="45" xr10:uidLastSave="{00000000-0000-0000-0000-000000000000}"/>
  <bookViews>
    <workbookView xWindow="-120" yWindow="-120" windowWidth="19440" windowHeight="14385" xr2:uid="{00000000-000D-0000-FFFF-FFFF00000000}"/>
  </bookViews>
  <sheets>
    <sheet name="Calculator" sheetId="1" r:id="rId1"/>
    <sheet name="Single" sheetId="2" r:id="rId2"/>
    <sheet name="Marrie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25" i="1"/>
  <c r="D47" i="1" l="1"/>
  <c r="D14" i="1" l="1"/>
  <c r="D34" i="1" l="1"/>
  <c r="I7" i="1"/>
  <c r="D48" i="1"/>
  <c r="D41" i="1"/>
  <c r="I14" i="1"/>
  <c r="I6" i="1"/>
  <c r="D27" i="1"/>
  <c r="D18" i="1"/>
  <c r="D20" i="1" s="1"/>
  <c r="D31" i="1" s="1"/>
  <c r="D55" i="1"/>
  <c r="C55" i="1"/>
  <c r="C61" i="1" l="1"/>
  <c r="D61" i="1"/>
  <c r="C56" i="1"/>
  <c r="D56" i="1"/>
  <c r="D32" i="1"/>
  <c r="D33" i="1" s="1"/>
  <c r="D36" i="1" l="1"/>
  <c r="C57" i="1" s="1"/>
  <c r="I15" i="1"/>
  <c r="I17" i="1" s="1"/>
  <c r="I18" i="1" s="1"/>
  <c r="I9" i="1"/>
  <c r="I10" i="1" s="1"/>
  <c r="D60" i="1" s="1"/>
  <c r="D38" i="1"/>
  <c r="D39" i="1"/>
  <c r="D46" i="1"/>
  <c r="D50" i="1" s="1"/>
  <c r="D40" i="1" l="1"/>
  <c r="D43" i="1" s="1"/>
  <c r="D57" i="1" s="1"/>
  <c r="C58" i="1"/>
  <c r="C67" i="1" s="1"/>
  <c r="C60" i="1"/>
  <c r="D59" i="1"/>
  <c r="C59" i="1"/>
  <c r="C64" i="1" l="1"/>
  <c r="D58" i="1"/>
  <c r="D64" i="1" s="1"/>
  <c r="D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pitner</author>
  </authors>
  <commentList>
    <comment ref="D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Monthly Salary from Notification of Appointment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Taxable amount added to one pay period
</t>
        </r>
      </text>
    </comment>
    <comment ref="A17" authorId="0" shapeId="0" xr:uid="{00000000-0006-0000-0000-000003000000}">
      <text>
        <r>
          <rPr>
            <sz val="8"/>
            <color indexed="81"/>
            <rFont val="Tahoma"/>
            <family val="2"/>
          </rPr>
          <t>403b plan deductions such as TIAA CREF, Fidelity, etc.</t>
        </r>
      </text>
    </comment>
    <comment ref="A18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If more than one 403b plan list all
</t>
        </r>
      </text>
    </comment>
    <comment ref="A25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If more than one 403b plan list all
</t>
        </r>
      </text>
    </comment>
    <comment ref="D35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
If filing exempt, enter the total federal tax withholding with a negative sign in front of it</t>
        </r>
      </text>
    </comment>
    <comment ref="D42" authorId="0" shapeId="0" xr:uid="{00000000-0006-0000-0000-000007000000}">
      <text>
        <r>
          <rPr>
            <sz val="8"/>
            <color indexed="81"/>
            <rFont val="Tahoma"/>
            <family val="2"/>
          </rPr>
          <t>If filing exempt, enter the total federal tax withholding with a negative sign in front of it</t>
        </r>
      </text>
    </comment>
    <comment ref="D49" authorId="0" shapeId="0" xr:uid="{00000000-0006-0000-0000-000008000000}">
      <text>
        <r>
          <rPr>
            <sz val="8"/>
            <color indexed="81"/>
            <rFont val="Tahoma"/>
            <family val="2"/>
          </rPr>
          <t>If filing exempt, enter the total federal tax withholding with a negative sign in front of it</t>
        </r>
      </text>
    </comment>
  </commentList>
</comments>
</file>

<file path=xl/sharedStrings.xml><?xml version="1.0" encoding="utf-8"?>
<sst xmlns="http://schemas.openxmlformats.org/spreadsheetml/2006/main" count="76" uniqueCount="57">
  <si>
    <t>Medicare Earnings</t>
  </si>
  <si>
    <t>IF APPLICABLE</t>
  </si>
  <si>
    <t>MEDICARE GROSS CALCULATION:</t>
  </si>
  <si>
    <t>403b plan Percentage enter percentage in column B</t>
  </si>
  <si>
    <t xml:space="preserve">TAXABLE GROSS </t>
  </si>
  <si>
    <t>W4 Status</t>
  </si>
  <si>
    <t>Medicare Withholding</t>
  </si>
  <si>
    <t>MARRIED</t>
  </si>
  <si>
    <t>SINGLE</t>
  </si>
  <si>
    <t>tax amount</t>
  </si>
  <si>
    <t>TAX AMOUNT</t>
  </si>
  <si>
    <t>TAX AMOUNT FILING SINGLE</t>
  </si>
  <si>
    <t>TAX AMOUNT FILING MARRIED</t>
  </si>
  <si>
    <t>NET PAY CALCULATION</t>
  </si>
  <si>
    <t>TAX WITHHOLDING - FEDERAL</t>
  </si>
  <si>
    <t>TAX WITHHOLDING - STATE</t>
  </si>
  <si>
    <t>STATE W4 ALLOWANCES</t>
  </si>
  <si>
    <t>ILLINOIS</t>
  </si>
  <si>
    <t>NET PAY</t>
  </si>
  <si>
    <t>TOTAL FEDERAL TAX WITHHOLDING</t>
  </si>
  <si>
    <t>Monthly Gross Pay</t>
  </si>
  <si>
    <t>Add: Monthly Taxable Benefits</t>
  </si>
  <si>
    <t>W4- MARRIED STATUS</t>
  </si>
  <si>
    <t>W4- SINGLE STATUS</t>
  </si>
  <si>
    <t>GROSS</t>
  </si>
  <si>
    <t>W4 Married</t>
  </si>
  <si>
    <t>W4 Single</t>
  </si>
  <si>
    <t>Enter # of Allowances</t>
  </si>
  <si>
    <t>ADDITIONAL WITHHOLDING or FILING EXEMPT</t>
  </si>
  <si>
    <t>Roth 403b plan Percentage enter percentage in column B</t>
  </si>
  <si>
    <t>403b plan Flat Rate (Current Month amt from Earnings Statement)</t>
  </si>
  <si>
    <t>457 plan (Current Month amt from Earnings Statement)</t>
  </si>
  <si>
    <t>Roth 403b Flat Rate (Current Month amt from Earnings Statement)</t>
  </si>
  <si>
    <t>Union Dues (Current Month amt from Earnings Statement)</t>
  </si>
  <si>
    <t>Total Taxable Benefits</t>
  </si>
  <si>
    <t>Total AfterTax Deductions</t>
  </si>
  <si>
    <t>Total After Tax Deductions</t>
  </si>
  <si>
    <t>AFTER TAX DEDUCTIONS:</t>
  </si>
  <si>
    <t>ADDITIONS to Taxable Gross:</t>
  </si>
  <si>
    <t>PRE-TAX DEDUCTIONS:</t>
  </si>
  <si>
    <t>Total Pre-Tax Deductions</t>
  </si>
  <si>
    <t xml:space="preserve">This calculator is for estimating purposes ONLY.  This will calculate net pay based on information entered and will provide a reasonable approximation of net pay. You do not need to do any calculations, the tool will do the calculations.  </t>
  </si>
  <si>
    <t>Tuition Benefit Affect on Net Pay</t>
  </si>
  <si>
    <t>MONTHLY SALARY</t>
  </si>
  <si>
    <t>Taxable tuition waiver amount (amount over $5250 per calendar year)</t>
  </si>
  <si>
    <t>Number of months to include taxable benefit</t>
  </si>
  <si>
    <t>Tax on Taxable Benefits (tax at supplemental rates)</t>
  </si>
  <si>
    <t xml:space="preserve">Other Taxable Benefits </t>
  </si>
  <si>
    <t xml:space="preserve">MEDICARE </t>
  </si>
  <si>
    <t>Social Security</t>
  </si>
  <si>
    <t>SOCIAL SECURITY GROSS CALCULATION:</t>
  </si>
  <si>
    <t>Social Security Earnings</t>
  </si>
  <si>
    <t>Social Security Withholding</t>
  </si>
  <si>
    <t>NET PAY not subject to Social Security and Medicare</t>
  </si>
  <si>
    <t>Per Allowance Reduction</t>
  </si>
  <si>
    <t>Roth 457 Deferred Comp Deduction</t>
  </si>
  <si>
    <t xml:space="preserve">2019 GRADUATE ASSISTANT NET PAY CALCULATION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</si>
</sst>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2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6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60"/>
      <name val="Arial"/>
      <family val="2"/>
    </font>
    <font>
      <sz val="10"/>
      <color theme="5" tint="-0.249977111117893"/>
      <name val="Arial"/>
      <family val="2"/>
    </font>
    <font>
      <b/>
      <sz val="10"/>
      <color theme="9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499984740745262"/>
      <name val="Arial"/>
      <family val="2"/>
    </font>
    <font>
      <b/>
      <sz val="10"/>
      <color theme="5" tint="-0.249977111117893"/>
      <name val="Arial"/>
      <family val="2"/>
    </font>
    <font>
      <b/>
      <sz val="18"/>
      <color rgb="FF00B050"/>
      <name val="Arial"/>
      <family val="2"/>
    </font>
    <font>
      <b/>
      <sz val="20"/>
      <color rgb="FF00B05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8" fontId="3" fillId="2" borderId="1" xfId="0" applyNumberFormat="1" applyFont="1" applyFill="1" applyBorder="1" applyProtection="1">
      <protection locked="0"/>
    </xf>
    <xf numFmtId="10" fontId="10" fillId="2" borderId="1" xfId="0" applyNumberFormat="1" applyFont="1" applyFill="1" applyBorder="1" applyProtection="1">
      <protection locked="0"/>
    </xf>
    <xf numFmtId="8" fontId="0" fillId="2" borderId="1" xfId="0" applyNumberFormat="1" applyFill="1" applyBorder="1" applyProtection="1">
      <protection locked="0"/>
    </xf>
    <xf numFmtId="8" fontId="16" fillId="0" borderId="0" xfId="0" applyNumberFormat="1" applyFont="1" applyProtection="1"/>
    <xf numFmtId="0" fontId="0" fillId="0" borderId="0" xfId="0" applyProtection="1"/>
    <xf numFmtId="8" fontId="16" fillId="0" borderId="0" xfId="0" applyNumberFormat="1" applyFont="1" applyBorder="1" applyProtection="1"/>
    <xf numFmtId="8" fontId="17" fillId="0" borderId="0" xfId="0" applyNumberFormat="1" applyFont="1" applyFill="1" applyBorder="1" applyProtection="1"/>
    <xf numFmtId="8" fontId="16" fillId="3" borderId="0" xfId="0" applyNumberFormat="1" applyFont="1" applyFill="1" applyProtection="1"/>
    <xf numFmtId="8" fontId="17" fillId="3" borderId="0" xfId="0" applyNumberFormat="1" applyFont="1" applyFill="1" applyBorder="1" applyProtection="1"/>
    <xf numFmtId="38" fontId="6" fillId="2" borderId="1" xfId="0" applyNumberFormat="1" applyFont="1" applyFill="1" applyBorder="1" applyProtection="1">
      <protection locked="0"/>
    </xf>
    <xf numFmtId="8" fontId="23" fillId="0" borderId="0" xfId="0" applyNumberFormat="1" applyFont="1" applyFill="1" applyBorder="1" applyProtection="1"/>
    <xf numFmtId="0" fontId="12" fillId="0" borderId="0" xfId="0" applyFont="1" applyProtection="1"/>
    <xf numFmtId="0" fontId="5" fillId="0" borderId="0" xfId="0" applyFont="1" applyProtection="1"/>
    <xf numFmtId="0" fontId="8" fillId="0" borderId="0" xfId="0" applyFont="1" applyProtection="1"/>
    <xf numFmtId="0" fontId="5" fillId="0" borderId="0" xfId="0" applyFont="1" applyFill="1" applyProtection="1"/>
    <xf numFmtId="10" fontId="15" fillId="0" borderId="0" xfId="0" applyNumberFormat="1" applyFont="1" applyProtection="1"/>
    <xf numFmtId="0" fontId="18" fillId="0" borderId="0" xfId="0" applyFont="1" applyProtection="1"/>
    <xf numFmtId="0" fontId="3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6" fillId="3" borderId="0" xfId="0" applyFont="1" applyFill="1" applyProtection="1"/>
    <xf numFmtId="0" fontId="6" fillId="0" borderId="0" xfId="0" applyFont="1" applyFill="1" applyProtection="1"/>
    <xf numFmtId="0" fontId="14" fillId="0" borderId="0" xfId="0" applyFont="1" applyProtection="1"/>
    <xf numFmtId="8" fontId="0" fillId="0" borderId="0" xfId="0" applyNumberFormat="1" applyProtection="1"/>
    <xf numFmtId="8" fontId="10" fillId="0" borderId="0" xfId="0" applyNumberFormat="1" applyFont="1" applyProtection="1"/>
    <xf numFmtId="8" fontId="6" fillId="3" borderId="0" xfId="0" applyNumberFormat="1" applyFont="1" applyFill="1" applyProtection="1"/>
    <xf numFmtId="8" fontId="6" fillId="3" borderId="0" xfId="0" applyNumberFormat="1" applyFont="1" applyFill="1" applyBorder="1" applyProtection="1"/>
    <xf numFmtId="8" fontId="3" fillId="3" borderId="0" xfId="0" applyNumberFormat="1" applyFont="1" applyFill="1" applyProtection="1"/>
    <xf numFmtId="8" fontId="6" fillId="0" borderId="0" xfId="0" applyNumberFormat="1" applyFont="1" applyFill="1" applyProtection="1"/>
    <xf numFmtId="8" fontId="3" fillId="0" borderId="0" xfId="0" applyNumberFormat="1" applyFont="1" applyFill="1" applyProtection="1"/>
    <xf numFmtId="8" fontId="0" fillId="0" borderId="0" xfId="0" applyNumberFormat="1" applyBorder="1" applyProtection="1"/>
    <xf numFmtId="8" fontId="8" fillId="0" borderId="0" xfId="0" applyNumberFormat="1" applyFont="1" applyProtection="1"/>
    <xf numFmtId="0" fontId="0" fillId="0" borderId="0" xfId="0" applyFill="1" applyProtection="1"/>
    <xf numFmtId="0" fontId="17" fillId="0" borderId="0" xfId="0" applyFont="1" applyProtection="1"/>
    <xf numFmtId="0" fontId="0" fillId="0" borderId="0" xfId="0" applyAlignment="1" applyProtection="1"/>
    <xf numFmtId="8" fontId="9" fillId="0" borderId="0" xfId="0" applyNumberFormat="1" applyFont="1" applyFill="1" applyProtection="1"/>
    <xf numFmtId="8" fontId="13" fillId="0" borderId="0" xfId="0" applyNumberFormat="1" applyFont="1" applyAlignment="1" applyProtection="1">
      <alignment horizontal="center" wrapText="1"/>
    </xf>
    <xf numFmtId="0" fontId="11" fillId="0" borderId="0" xfId="0" applyFont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4" fillId="0" borderId="0" xfId="0" applyFont="1" applyAlignment="1" applyProtection="1"/>
    <xf numFmtId="0" fontId="15" fillId="0" borderId="0" xfId="0" applyFont="1" applyAlignment="1" applyProtection="1"/>
    <xf numFmtId="0" fontId="7" fillId="0" borderId="0" xfId="0" applyFont="1" applyAlignment="1" applyProtection="1"/>
    <xf numFmtId="0" fontId="6" fillId="3" borderId="0" xfId="0" applyFont="1" applyFill="1" applyAlignment="1" applyProtection="1"/>
    <xf numFmtId="0" fontId="6" fillId="0" borderId="0" xfId="0" applyFont="1" applyFill="1" applyAlignment="1" applyProtection="1"/>
    <xf numFmtId="0" fontId="14" fillId="0" borderId="0" xfId="0" applyFont="1" applyAlignment="1" applyProtection="1"/>
    <xf numFmtId="0" fontId="13" fillId="0" borderId="0" xfId="0" applyFont="1" applyAlignment="1" applyProtection="1"/>
    <xf numFmtId="8" fontId="9" fillId="0" borderId="0" xfId="0" applyNumberFormat="1" applyFont="1" applyProtection="1"/>
    <xf numFmtId="8" fontId="4" fillId="0" borderId="0" xfId="0" applyNumberFormat="1" applyFont="1" applyProtection="1"/>
    <xf numFmtId="8" fontId="7" fillId="0" borderId="0" xfId="0" applyNumberFormat="1" applyFont="1" applyProtection="1"/>
    <xf numFmtId="8" fontId="6" fillId="3" borderId="0" xfId="0" applyNumberFormat="1" applyFont="1" applyFill="1" applyAlignment="1" applyProtection="1">
      <alignment horizontal="center" wrapText="1"/>
    </xf>
    <xf numFmtId="8" fontId="0" fillId="3" borderId="0" xfId="0" applyNumberFormat="1" applyFill="1" applyBorder="1" applyProtection="1"/>
    <xf numFmtId="0" fontId="19" fillId="0" borderId="0" xfId="0" applyFont="1" applyProtection="1"/>
    <xf numFmtId="0" fontId="25" fillId="0" borderId="0" xfId="0" applyFont="1" applyAlignment="1" applyProtection="1"/>
    <xf numFmtId="0" fontId="26" fillId="0" borderId="0" xfId="0" applyFont="1" applyAlignment="1" applyProtection="1"/>
    <xf numFmtId="0" fontId="20" fillId="0" borderId="0" xfId="0" applyFont="1" applyAlignment="1" applyProtection="1"/>
    <xf numFmtId="8" fontId="3" fillId="0" borderId="1" xfId="0" applyNumberFormat="1" applyFont="1" applyBorder="1" applyAlignment="1" applyProtection="1">
      <alignment horizontal="center"/>
    </xf>
    <xf numFmtId="8" fontId="0" fillId="0" borderId="0" xfId="0" applyNumberFormat="1" applyFill="1" applyBorder="1" applyAlignment="1" applyProtection="1"/>
    <xf numFmtId="8" fontId="16" fillId="0" borderId="0" xfId="0" applyNumberFormat="1" applyFont="1" applyFill="1" applyProtection="1"/>
    <xf numFmtId="0" fontId="21" fillId="0" borderId="0" xfId="0" applyFont="1" applyAlignment="1" applyProtection="1"/>
    <xf numFmtId="8" fontId="22" fillId="4" borderId="2" xfId="0" applyNumberFormat="1" applyFont="1" applyFill="1" applyBorder="1" applyProtection="1"/>
    <xf numFmtId="10" fontId="0" fillId="5" borderId="1" xfId="0" applyNumberFormat="1" applyFill="1" applyBorder="1" applyProtection="1">
      <protection locked="0"/>
    </xf>
    <xf numFmtId="8" fontId="23" fillId="0" borderId="0" xfId="0" applyNumberFormat="1" applyFont="1" applyFill="1" applyBorder="1" applyAlignment="1" applyProtection="1"/>
    <xf numFmtId="8" fontId="27" fillId="3" borderId="0" xfId="0" applyNumberFormat="1" applyFont="1" applyFill="1" applyProtection="1"/>
    <xf numFmtId="8" fontId="13" fillId="2" borderId="1" xfId="0" applyNumberFormat="1" applyFont="1" applyFill="1" applyBorder="1" applyProtection="1">
      <protection locked="0"/>
    </xf>
    <xf numFmtId="8" fontId="17" fillId="0" borderId="0" xfId="0" applyNumberFormat="1" applyFont="1" applyBorder="1" applyProtection="1"/>
    <xf numFmtId="8" fontId="23" fillId="3" borderId="0" xfId="0" applyNumberFormat="1" applyFont="1" applyFill="1" applyBorder="1" applyProtection="1"/>
    <xf numFmtId="0" fontId="13" fillId="0" borderId="0" xfId="0" applyFont="1" applyProtection="1"/>
    <xf numFmtId="0" fontId="0" fillId="6" borderId="1" xfId="0" applyFill="1" applyBorder="1" applyProtection="1">
      <protection locked="0"/>
    </xf>
    <xf numFmtId="0" fontId="13" fillId="0" borderId="0" xfId="0" applyFont="1" applyFill="1" applyBorder="1" applyAlignment="1" applyProtection="1"/>
    <xf numFmtId="0" fontId="0" fillId="0" borderId="0" xfId="0" applyFill="1" applyBorder="1" applyProtection="1"/>
    <xf numFmtId="8" fontId="0" fillId="0" borderId="0" xfId="0" applyNumberFormat="1" applyFill="1" applyBorder="1" applyProtection="1"/>
    <xf numFmtId="8" fontId="26" fillId="0" borderId="0" xfId="0" applyNumberFormat="1" applyFont="1" applyFill="1" applyBorder="1" applyProtection="1"/>
    <xf numFmtId="8" fontId="28" fillId="0" borderId="0" xfId="0" applyNumberFormat="1" applyFont="1" applyProtection="1"/>
    <xf numFmtId="8" fontId="3" fillId="6" borderId="1" xfId="0" applyNumberFormat="1" applyFont="1" applyFill="1" applyBorder="1" applyProtection="1">
      <protection locked="0"/>
    </xf>
    <xf numFmtId="8" fontId="13" fillId="0" borderId="0" xfId="0" applyNumberFormat="1" applyFont="1" applyFill="1" applyBorder="1" applyProtection="1"/>
    <xf numFmtId="0" fontId="21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0" xfId="0" applyFont="1" applyProtection="1">
      <protection locked="0"/>
    </xf>
    <xf numFmtId="8" fontId="13" fillId="5" borderId="1" xfId="0" applyNumberFormat="1" applyFont="1" applyFill="1" applyBorder="1" applyProtection="1"/>
    <xf numFmtId="8" fontId="17" fillId="0" borderId="0" xfId="0" applyNumberFormat="1" applyFont="1" applyProtection="1"/>
    <xf numFmtId="8" fontId="16" fillId="5" borderId="1" xfId="0" applyNumberFormat="1" applyFont="1" applyFill="1" applyBorder="1" applyProtection="1"/>
    <xf numFmtId="8" fontId="0" fillId="5" borderId="1" xfId="0" applyNumberFormat="1" applyFill="1" applyBorder="1" applyProtection="1"/>
    <xf numFmtId="8" fontId="0" fillId="5" borderId="1" xfId="0" applyNumberFormat="1" applyFill="1" applyBorder="1" applyAlignment="1" applyProtection="1">
      <protection locked="0"/>
    </xf>
    <xf numFmtId="8" fontId="23" fillId="5" borderId="1" xfId="0" applyNumberFormat="1" applyFont="1" applyFill="1" applyBorder="1" applyAlignment="1" applyProtection="1"/>
    <xf numFmtId="8" fontId="27" fillId="5" borderId="1" xfId="0" applyNumberFormat="1" applyFont="1" applyFill="1" applyBorder="1" applyProtection="1">
      <protection locked="0"/>
    </xf>
    <xf numFmtId="164" fontId="24" fillId="3" borderId="0" xfId="0" applyNumberFormat="1" applyFont="1" applyFill="1" applyProtection="1"/>
    <xf numFmtId="0" fontId="31" fillId="0" borderId="0" xfId="0" applyFont="1" applyAlignment="1" applyProtection="1">
      <alignment wrapText="1"/>
    </xf>
    <xf numFmtId="0" fontId="29" fillId="0" borderId="0" xfId="0" applyFont="1" applyBorder="1" applyAlignment="1" applyProtection="1">
      <alignment horizontal="left" vertical="center"/>
    </xf>
    <xf numFmtId="0" fontId="30" fillId="0" borderId="0" xfId="0" applyFont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zoomScaleNormal="100" workbookViewId="0">
      <selection activeCell="D4" sqref="D4"/>
    </sheetView>
  </sheetViews>
  <sheetFormatPr defaultColWidth="9.140625" defaultRowHeight="12.75" x14ac:dyDescent="0.2"/>
  <cols>
    <col min="1" max="1" width="63.7109375" style="5" customWidth="1"/>
    <col min="2" max="2" width="14.28515625" style="5" customWidth="1"/>
    <col min="3" max="3" width="21.7109375" style="5" customWidth="1"/>
    <col min="4" max="4" width="23.28515625" style="26" customWidth="1"/>
    <col min="5" max="5" width="9.140625" style="5"/>
    <col min="6" max="7" width="9.140625" style="5" customWidth="1"/>
    <col min="8" max="8" width="9.140625" style="5"/>
    <col min="9" max="9" width="14.28515625" style="5" customWidth="1"/>
    <col min="10" max="16384" width="9.140625" style="5"/>
  </cols>
  <sheetData>
    <row r="1" spans="1:10" s="55" customFormat="1" ht="43.15" customHeight="1" x14ac:dyDescent="0.25">
      <c r="A1" s="93" t="s">
        <v>41</v>
      </c>
      <c r="B1" s="93"/>
      <c r="C1" s="93"/>
      <c r="D1" s="93"/>
    </row>
    <row r="2" spans="1:10" s="40" customFormat="1" ht="34.5" customHeight="1" x14ac:dyDescent="0.4">
      <c r="A2" s="95" t="s">
        <v>56</v>
      </c>
      <c r="B2" s="95"/>
      <c r="C2" s="95"/>
      <c r="D2" s="95"/>
      <c r="E2" s="95"/>
      <c r="F2" s="95"/>
    </row>
    <row r="3" spans="1:10" ht="23.25" customHeight="1" thickBot="1" x14ac:dyDescent="0.25">
      <c r="A3" s="94" t="s">
        <v>42</v>
      </c>
      <c r="B3" s="94"/>
      <c r="C3" s="94"/>
      <c r="D3" s="94"/>
    </row>
    <row r="4" spans="1:10" ht="19.5" thickBot="1" x14ac:dyDescent="0.35">
      <c r="A4" s="17" t="s">
        <v>43</v>
      </c>
      <c r="C4" s="26"/>
      <c r="D4" s="1">
        <v>0</v>
      </c>
      <c r="F4" s="12" t="s">
        <v>1</v>
      </c>
      <c r="G4" s="12"/>
      <c r="H4" s="12"/>
      <c r="I4" s="34"/>
    </row>
    <row r="5" spans="1:10" x14ac:dyDescent="0.2">
      <c r="A5" s="72"/>
      <c r="B5" s="73"/>
      <c r="C5" s="74"/>
      <c r="D5" s="7"/>
      <c r="F5" s="13" t="s">
        <v>2</v>
      </c>
      <c r="G5" s="13"/>
      <c r="H5" s="13"/>
      <c r="I5" s="34"/>
    </row>
    <row r="6" spans="1:10" x14ac:dyDescent="0.2">
      <c r="A6" s="37"/>
      <c r="C6" s="26"/>
      <c r="D6" s="68"/>
      <c r="F6" s="14" t="s">
        <v>20</v>
      </c>
      <c r="G6" s="14"/>
      <c r="H6" s="14"/>
      <c r="I6" s="6">
        <f>+D4</f>
        <v>0</v>
      </c>
    </row>
    <row r="7" spans="1:10" x14ac:dyDescent="0.2">
      <c r="A7" s="43" t="s">
        <v>38</v>
      </c>
      <c r="B7" s="21"/>
      <c r="C7" s="51"/>
      <c r="D7" s="33"/>
      <c r="F7" s="14" t="s">
        <v>21</v>
      </c>
      <c r="G7" s="14"/>
      <c r="H7" s="14"/>
      <c r="I7" s="6">
        <f>IFERROR(+D14+D10,0)</f>
        <v>0</v>
      </c>
    </row>
    <row r="8" spans="1:10" ht="13.5" thickBot="1" x14ac:dyDescent="0.25">
      <c r="A8" s="44"/>
      <c r="B8" s="22"/>
      <c r="C8" s="52"/>
      <c r="D8" s="78"/>
      <c r="F8" s="13"/>
      <c r="G8" s="13"/>
      <c r="H8" s="13"/>
      <c r="I8" s="6"/>
    </row>
    <row r="9" spans="1:10" ht="13.5" thickBot="1" x14ac:dyDescent="0.25">
      <c r="A9" s="49" t="s">
        <v>44</v>
      </c>
      <c r="B9" s="77">
        <v>0</v>
      </c>
      <c r="C9" s="26"/>
      <c r="D9" s="75"/>
      <c r="F9" s="15" t="s">
        <v>0</v>
      </c>
      <c r="G9" s="15"/>
      <c r="H9" s="15"/>
      <c r="I9" s="7">
        <f>SUM(I6:I8)</f>
        <v>0</v>
      </c>
    </row>
    <row r="10" spans="1:10" ht="13.5" thickBot="1" x14ac:dyDescent="0.25">
      <c r="A10" s="70" t="s">
        <v>45</v>
      </c>
      <c r="B10" s="71">
        <v>0</v>
      </c>
      <c r="D10" s="76">
        <f>IFERROR(+B9/B10,0)</f>
        <v>0</v>
      </c>
      <c r="F10" s="14" t="s">
        <v>6</v>
      </c>
      <c r="H10" s="16">
        <v>1.4500000000000001E-2</v>
      </c>
      <c r="I10" s="68">
        <f>+H10*I9</f>
        <v>0</v>
      </c>
    </row>
    <row r="11" spans="1:10" ht="13.5" thickBot="1" x14ac:dyDescent="0.25">
      <c r="A11" s="70"/>
      <c r="B11" s="73"/>
      <c r="D11" s="76"/>
    </row>
    <row r="12" spans="1:10" ht="13.5" thickBot="1" x14ac:dyDescent="0.25">
      <c r="A12" s="45" t="s">
        <v>47</v>
      </c>
      <c r="B12" s="73"/>
      <c r="D12" s="85">
        <v>0</v>
      </c>
    </row>
    <row r="13" spans="1:10" ht="13.5" thickBot="1" x14ac:dyDescent="0.25">
      <c r="A13" s="45" t="s">
        <v>47</v>
      </c>
      <c r="B13" s="22"/>
      <c r="C13" s="52"/>
      <c r="D13" s="67">
        <v>0</v>
      </c>
      <c r="F13" s="13" t="s">
        <v>50</v>
      </c>
      <c r="G13" s="13"/>
      <c r="H13" s="13"/>
      <c r="I13" s="34"/>
    </row>
    <row r="14" spans="1:10" x14ac:dyDescent="0.2">
      <c r="A14" s="43" t="s">
        <v>34</v>
      </c>
      <c r="B14" s="21"/>
      <c r="C14" s="51"/>
      <c r="D14" s="86">
        <f>SUM(D12:D13)</f>
        <v>0</v>
      </c>
      <c r="F14" s="14" t="s">
        <v>20</v>
      </c>
      <c r="G14" s="14"/>
      <c r="H14" s="14"/>
      <c r="I14" s="6">
        <f>+D4</f>
        <v>0</v>
      </c>
    </row>
    <row r="15" spans="1:10" x14ac:dyDescent="0.2">
      <c r="A15" s="37"/>
      <c r="C15" s="26"/>
      <c r="F15" s="14" t="s">
        <v>21</v>
      </c>
      <c r="G15" s="14"/>
      <c r="H15" s="14"/>
      <c r="I15" s="6">
        <f>+D10+D14</f>
        <v>0</v>
      </c>
    </row>
    <row r="16" spans="1:10" ht="13.5" thickBot="1" x14ac:dyDescent="0.25">
      <c r="A16" s="41" t="s">
        <v>39</v>
      </c>
      <c r="B16" s="19"/>
      <c r="C16" s="38"/>
      <c r="D16" s="27"/>
      <c r="F16" s="13"/>
      <c r="G16" s="13"/>
      <c r="H16" s="13"/>
      <c r="I16" s="6"/>
      <c r="J16" s="35"/>
    </row>
    <row r="17" spans="1:9" ht="13.5" thickBot="1" x14ac:dyDescent="0.25">
      <c r="A17" s="42" t="s">
        <v>30</v>
      </c>
      <c r="B17" s="20"/>
      <c r="C17" s="27"/>
      <c r="D17" s="67">
        <v>0</v>
      </c>
      <c r="F17" s="15" t="s">
        <v>51</v>
      </c>
      <c r="G17" s="15"/>
      <c r="H17" s="15"/>
      <c r="I17" s="7">
        <f>SUM(I14:I16)</f>
        <v>0</v>
      </c>
    </row>
    <row r="18" spans="1:9" ht="13.5" thickBot="1" x14ac:dyDescent="0.25">
      <c r="A18" s="42" t="s">
        <v>3</v>
      </c>
      <c r="B18" s="2">
        <v>0</v>
      </c>
      <c r="C18" s="27"/>
      <c r="D18" s="87">
        <f>+D4*B18</f>
        <v>0</v>
      </c>
      <c r="F18" s="14" t="s">
        <v>52</v>
      </c>
      <c r="H18" s="16">
        <v>6.2E-2</v>
      </c>
      <c r="I18" s="68">
        <f>+H18*I17</f>
        <v>0</v>
      </c>
    </row>
    <row r="19" spans="1:9" ht="13.5" thickBot="1" x14ac:dyDescent="0.25">
      <c r="A19" s="42" t="s">
        <v>31</v>
      </c>
      <c r="B19" s="20"/>
      <c r="C19" s="27"/>
      <c r="D19" s="67">
        <v>0</v>
      </c>
    </row>
    <row r="20" spans="1:9" x14ac:dyDescent="0.2">
      <c r="A20" s="41" t="s">
        <v>40</v>
      </c>
      <c r="B20" s="19"/>
      <c r="C20" s="50"/>
      <c r="D20" s="86">
        <f>SUM(D17:D19)</f>
        <v>0</v>
      </c>
    </row>
    <row r="21" spans="1:9" x14ac:dyDescent="0.2">
      <c r="A21" s="41"/>
      <c r="B21" s="19"/>
      <c r="C21" s="50"/>
      <c r="D21" s="27"/>
    </row>
    <row r="22" spans="1:9" ht="13.5" thickBot="1" x14ac:dyDescent="0.25">
      <c r="A22" s="41" t="s">
        <v>37</v>
      </c>
      <c r="C22" s="26"/>
      <c r="D22" s="33"/>
    </row>
    <row r="23" spans="1:9" s="83" customFormat="1" ht="13.5" thickBot="1" x14ac:dyDescent="0.25">
      <c r="A23" s="72" t="s">
        <v>55</v>
      </c>
      <c r="C23" s="26"/>
      <c r="D23" s="88">
        <v>0</v>
      </c>
    </row>
    <row r="24" spans="1:9" ht="13.5" thickBot="1" x14ac:dyDescent="0.25">
      <c r="A24" s="49" t="s">
        <v>32</v>
      </c>
      <c r="C24" s="60"/>
      <c r="D24" s="89">
        <v>0</v>
      </c>
    </row>
    <row r="25" spans="1:9" ht="13.5" thickBot="1" x14ac:dyDescent="0.25">
      <c r="A25" s="56" t="s">
        <v>29</v>
      </c>
      <c r="B25" s="64">
        <v>0</v>
      </c>
      <c r="C25" s="60"/>
      <c r="D25" s="90">
        <f>+D4*B25</f>
        <v>0</v>
      </c>
    </row>
    <row r="26" spans="1:9" ht="13.5" thickBot="1" x14ac:dyDescent="0.25">
      <c r="A26" s="49" t="s">
        <v>33</v>
      </c>
      <c r="C26" s="60"/>
      <c r="D26" s="89">
        <v>0</v>
      </c>
    </row>
    <row r="27" spans="1:9" x14ac:dyDescent="0.2">
      <c r="A27" s="41" t="s">
        <v>36</v>
      </c>
      <c r="C27" s="60"/>
      <c r="D27" s="65">
        <f>SUM(D23:D26)</f>
        <v>0</v>
      </c>
    </row>
    <row r="28" spans="1:9" x14ac:dyDescent="0.2">
      <c r="A28" s="37"/>
      <c r="C28" s="26"/>
      <c r="D28" s="33"/>
    </row>
    <row r="29" spans="1:9" x14ac:dyDescent="0.2">
      <c r="A29" s="43"/>
      <c r="B29" s="21"/>
      <c r="C29" s="51"/>
    </row>
    <row r="30" spans="1:9" x14ac:dyDescent="0.2">
      <c r="A30" s="37"/>
      <c r="B30" s="25"/>
      <c r="C30" s="53" t="s">
        <v>27</v>
      </c>
    </row>
    <row r="31" spans="1:9" ht="13.5" thickBot="1" x14ac:dyDescent="0.25">
      <c r="A31" s="46" t="s">
        <v>4</v>
      </c>
      <c r="B31" s="23"/>
      <c r="C31" s="28"/>
      <c r="D31" s="8">
        <f>IFERROR(+D4+D10-D20,0)</f>
        <v>0</v>
      </c>
    </row>
    <row r="32" spans="1:9" ht="13.5" thickBot="1" x14ac:dyDescent="0.25">
      <c r="A32" s="46" t="s">
        <v>5</v>
      </c>
      <c r="B32" s="23" t="s">
        <v>7</v>
      </c>
      <c r="C32" s="10">
        <v>0</v>
      </c>
      <c r="D32" s="8">
        <f>+D31-(+C32*Married!D1)</f>
        <v>0</v>
      </c>
    </row>
    <row r="33" spans="1:9" x14ac:dyDescent="0.2">
      <c r="A33" s="46" t="s">
        <v>12</v>
      </c>
      <c r="B33" s="23" t="s">
        <v>9</v>
      </c>
      <c r="C33" s="28"/>
      <c r="D33" s="8">
        <f ca="1">IFERROR((LOOKUP(D32,Married!A3:A20,Married!C3:C19))+((LOOKUP(Calculator!D32,Married!A3:A19,Married!D3:D19))*(D32-LOOKUP(D32,Married!A3:A19,Married!A3:A19))),0)</f>
        <v>0</v>
      </c>
    </row>
    <row r="34" spans="1:9" ht="13.5" thickBot="1" x14ac:dyDescent="0.25">
      <c r="A34" s="46" t="s">
        <v>46</v>
      </c>
      <c r="B34" s="23"/>
      <c r="C34" s="28"/>
      <c r="D34" s="8">
        <f>+D14*0.22</f>
        <v>0</v>
      </c>
    </row>
    <row r="35" spans="1:9" ht="13.5" thickBot="1" x14ac:dyDescent="0.25">
      <c r="A35" s="46" t="s">
        <v>28</v>
      </c>
      <c r="B35" s="23"/>
      <c r="C35" s="29"/>
      <c r="D35" s="3">
        <v>0</v>
      </c>
    </row>
    <row r="36" spans="1:9" x14ac:dyDescent="0.2">
      <c r="A36" s="46" t="s">
        <v>19</v>
      </c>
      <c r="B36" s="23"/>
      <c r="C36" s="29"/>
      <c r="D36" s="9">
        <f ca="1">+D33+D35+D34</f>
        <v>0</v>
      </c>
    </row>
    <row r="37" spans="1:9" x14ac:dyDescent="0.2">
      <c r="A37" s="46"/>
      <c r="B37" s="23"/>
      <c r="C37" s="29"/>
      <c r="D37" s="54"/>
      <c r="F37" s="36"/>
    </row>
    <row r="38" spans="1:9" ht="13.5" thickBot="1" x14ac:dyDescent="0.25">
      <c r="A38" s="46"/>
      <c r="B38" s="23"/>
      <c r="C38" s="29"/>
      <c r="D38" s="69">
        <f>+D31</f>
        <v>0</v>
      </c>
    </row>
    <row r="39" spans="1:9" ht="13.5" thickBot="1" x14ac:dyDescent="0.25">
      <c r="A39" s="46" t="s">
        <v>4</v>
      </c>
      <c r="B39" s="23" t="s">
        <v>8</v>
      </c>
      <c r="C39" s="10">
        <v>0</v>
      </c>
      <c r="D39" s="8">
        <f>+D31-(C39*Single!C1)</f>
        <v>0</v>
      </c>
    </row>
    <row r="40" spans="1:9" x14ac:dyDescent="0.2">
      <c r="A40" s="46" t="s">
        <v>11</v>
      </c>
      <c r="B40" s="23" t="s">
        <v>9</v>
      </c>
      <c r="C40" s="28"/>
      <c r="D40" s="8">
        <f>IFERROR((LOOKUP(D39,Single!A3:A19,Single!B3:B19))+((LOOKUP(D39,Single!A3:A19,Single!C3:C19))*(D39-LOOKUP(D39,Single!A3:A19,Single!A3:A19))),0)</f>
        <v>0</v>
      </c>
    </row>
    <row r="41" spans="1:9" ht="13.5" thickBot="1" x14ac:dyDescent="0.25">
      <c r="A41" s="46" t="s">
        <v>46</v>
      </c>
      <c r="B41" s="23"/>
      <c r="C41" s="28"/>
      <c r="D41" s="8">
        <f>+D14*0.22</f>
        <v>0</v>
      </c>
    </row>
    <row r="42" spans="1:9" ht="13.5" thickBot="1" x14ac:dyDescent="0.25">
      <c r="A42" s="46" t="s">
        <v>28</v>
      </c>
      <c r="B42" s="23"/>
      <c r="C42" s="28"/>
      <c r="D42" s="1">
        <v>0</v>
      </c>
    </row>
    <row r="43" spans="1:9" x14ac:dyDescent="0.2">
      <c r="A43" s="46" t="s">
        <v>19</v>
      </c>
      <c r="B43" s="23"/>
      <c r="C43" s="28"/>
      <c r="D43" s="9">
        <f>+D40+D42+D41</f>
        <v>0</v>
      </c>
    </row>
    <row r="44" spans="1:9" x14ac:dyDescent="0.2">
      <c r="A44" s="46"/>
      <c r="B44" s="23"/>
      <c r="C44" s="28"/>
      <c r="D44" s="30"/>
    </row>
    <row r="45" spans="1:9" x14ac:dyDescent="0.2">
      <c r="A45" s="46" t="s">
        <v>17</v>
      </c>
      <c r="B45" s="23"/>
      <c r="C45" s="28"/>
      <c r="D45" s="30"/>
    </row>
    <row r="46" spans="1:9" ht="13.5" thickBot="1" x14ac:dyDescent="0.25">
      <c r="A46" s="46" t="s">
        <v>4</v>
      </c>
      <c r="B46" s="23"/>
      <c r="C46" s="28"/>
      <c r="D46" s="66">
        <f>+D31</f>
        <v>0</v>
      </c>
    </row>
    <row r="47" spans="1:9" ht="13.5" thickBot="1" x14ac:dyDescent="0.25">
      <c r="A47" s="46" t="s">
        <v>16</v>
      </c>
      <c r="B47" s="23"/>
      <c r="C47" s="10">
        <v>0</v>
      </c>
      <c r="D47" s="66">
        <f>+C47*(2275/12)</f>
        <v>0</v>
      </c>
    </row>
    <row r="48" spans="1:9" ht="13.5" thickBot="1" x14ac:dyDescent="0.25">
      <c r="A48" s="46" t="s">
        <v>46</v>
      </c>
      <c r="B48" s="23"/>
      <c r="C48" s="23"/>
      <c r="D48" s="66">
        <f>+D14*4.95</f>
        <v>0</v>
      </c>
      <c r="F48" s="35"/>
      <c r="G48" s="35"/>
      <c r="H48" s="35"/>
      <c r="I48" s="35"/>
    </row>
    <row r="49" spans="1:9" ht="13.5" thickBot="1" x14ac:dyDescent="0.25">
      <c r="A49" s="46" t="s">
        <v>28</v>
      </c>
      <c r="B49" s="23"/>
      <c r="C49" s="28"/>
      <c r="D49" s="91">
        <v>0</v>
      </c>
    </row>
    <row r="50" spans="1:9" x14ac:dyDescent="0.2">
      <c r="A50" s="46" t="s">
        <v>10</v>
      </c>
      <c r="B50" s="23" t="s">
        <v>9</v>
      </c>
      <c r="C50" s="28"/>
      <c r="D50" s="92">
        <f>SUM(+D46-D47)*0.0495+D48+D49</f>
        <v>0</v>
      </c>
    </row>
    <row r="51" spans="1:9" x14ac:dyDescent="0.2">
      <c r="A51" s="46"/>
      <c r="B51" s="23"/>
      <c r="C51" s="28"/>
      <c r="D51" s="30"/>
    </row>
    <row r="52" spans="1:9" x14ac:dyDescent="0.2">
      <c r="A52" s="47"/>
      <c r="B52" s="24"/>
      <c r="C52" s="31"/>
      <c r="D52" s="32"/>
    </row>
    <row r="53" spans="1:9" s="35" customFormat="1" ht="20.25" x14ac:dyDescent="0.3">
      <c r="A53" s="58" t="s">
        <v>13</v>
      </c>
      <c r="B53" s="5"/>
      <c r="C53" s="39" t="s">
        <v>22</v>
      </c>
      <c r="D53" s="39" t="s">
        <v>23</v>
      </c>
      <c r="F53" s="5"/>
      <c r="G53" s="5"/>
      <c r="H53" s="5"/>
      <c r="I53" s="5"/>
    </row>
    <row r="54" spans="1:9" x14ac:dyDescent="0.2">
      <c r="A54" s="37"/>
      <c r="C54" s="26"/>
    </row>
    <row r="55" spans="1:9" x14ac:dyDescent="0.2">
      <c r="A55" s="49" t="s">
        <v>24</v>
      </c>
      <c r="C55" s="4">
        <f>+D4</f>
        <v>0</v>
      </c>
      <c r="D55" s="4">
        <f>+D4</f>
        <v>0</v>
      </c>
    </row>
    <row r="56" spans="1:9" x14ac:dyDescent="0.2">
      <c r="A56" s="57" t="s">
        <v>40</v>
      </c>
      <c r="C56" s="4">
        <f>+D20</f>
        <v>0</v>
      </c>
      <c r="D56" s="4">
        <f>+D20</f>
        <v>0</v>
      </c>
    </row>
    <row r="57" spans="1:9" x14ac:dyDescent="0.2">
      <c r="A57" s="48" t="s">
        <v>14</v>
      </c>
      <c r="C57" s="11">
        <f ca="1">+D36</f>
        <v>0</v>
      </c>
      <c r="D57" s="11">
        <f>+D43</f>
        <v>0</v>
      </c>
    </row>
    <row r="58" spans="1:9" x14ac:dyDescent="0.2">
      <c r="A58" s="48" t="s">
        <v>15</v>
      </c>
      <c r="C58" s="4">
        <f>+D50</f>
        <v>0</v>
      </c>
      <c r="D58" s="4">
        <f>+D50</f>
        <v>0</v>
      </c>
    </row>
    <row r="59" spans="1:9" x14ac:dyDescent="0.2">
      <c r="A59" s="49" t="s">
        <v>49</v>
      </c>
      <c r="C59" s="4">
        <f>+I18</f>
        <v>0</v>
      </c>
      <c r="D59" s="4">
        <f>+I18</f>
        <v>0</v>
      </c>
    </row>
    <row r="60" spans="1:9" x14ac:dyDescent="0.2">
      <c r="A60" s="49" t="s">
        <v>48</v>
      </c>
      <c r="C60" s="61">
        <f>+I10</f>
        <v>0</v>
      </c>
      <c r="D60" s="61">
        <f>I10</f>
        <v>0</v>
      </c>
    </row>
    <row r="61" spans="1:9" x14ac:dyDescent="0.2">
      <c r="A61" s="57" t="s">
        <v>35</v>
      </c>
      <c r="C61" s="61">
        <f>+D27</f>
        <v>0</v>
      </c>
      <c r="D61" s="61">
        <f>+D27</f>
        <v>0</v>
      </c>
    </row>
    <row r="62" spans="1:9" ht="13.5" thickBot="1" x14ac:dyDescent="0.25">
      <c r="A62" s="57"/>
      <c r="C62" s="61"/>
      <c r="D62" s="61"/>
    </row>
    <row r="63" spans="1:9" ht="13.5" thickBot="1" x14ac:dyDescent="0.25">
      <c r="A63" s="48"/>
      <c r="C63" s="59" t="s">
        <v>25</v>
      </c>
      <c r="D63" s="59" t="s">
        <v>26</v>
      </c>
    </row>
    <row r="64" spans="1:9" ht="27" thickBot="1" x14ac:dyDescent="0.45">
      <c r="A64" s="62" t="s">
        <v>18</v>
      </c>
      <c r="B64" s="18"/>
      <c r="C64" s="63">
        <f ca="1">+C55-C56-C57-C58-C59-C60-C61</f>
        <v>0</v>
      </c>
      <c r="D64" s="63">
        <f>+D55-D56-D57-D58-D60-D61-D59</f>
        <v>0</v>
      </c>
    </row>
    <row r="65" spans="1:4" ht="14.25" customHeight="1" thickBot="1" x14ac:dyDescent="0.25">
      <c r="A65" s="37"/>
      <c r="C65" s="26"/>
    </row>
    <row r="66" spans="1:4" ht="13.5" thickBot="1" x14ac:dyDescent="0.25">
      <c r="A66" s="48"/>
      <c r="C66" s="59" t="s">
        <v>25</v>
      </c>
      <c r="D66" s="59" t="s">
        <v>26</v>
      </c>
    </row>
    <row r="67" spans="1:4" ht="53.25" thickBot="1" x14ac:dyDescent="0.45">
      <c r="A67" s="79" t="s">
        <v>53</v>
      </c>
      <c r="B67" s="18"/>
      <c r="C67" s="63">
        <f ca="1">+C55-C56-C57-C58-C61</f>
        <v>0</v>
      </c>
      <c r="D67" s="63">
        <f>+D55-D56-D57-D58-D61</f>
        <v>0</v>
      </c>
    </row>
    <row r="73" spans="1:4" x14ac:dyDescent="0.2">
      <c r="D73" s="5"/>
    </row>
    <row r="74" spans="1:4" x14ac:dyDescent="0.2">
      <c r="D74" s="5"/>
    </row>
    <row r="75" spans="1:4" x14ac:dyDescent="0.2">
      <c r="D75" s="5"/>
    </row>
    <row r="81" ht="27.75" customHeight="1" x14ac:dyDescent="0.2"/>
  </sheetData>
  <sheetProtection algorithmName="SHA-512" hashValue="LN1MZYFaFkZM0Rnkhbdgfwk+wulq5bWnWqCwjNAmRRR1F/t22Yc3GbVIFyRphqcLQSFan+1LMEmNjLeBFEFh9w==" saltValue="mgqfGHelGdvNUtan3gp5lg==" spinCount="100000" sheet="1" selectLockedCells="1"/>
  <mergeCells count="3">
    <mergeCell ref="A1:D1"/>
    <mergeCell ref="A3:D3"/>
    <mergeCell ref="A2:F2"/>
  </mergeCells>
  <phoneticPr fontId="0" type="noConversion"/>
  <pageMargins left="0.75" right="0.75" top="1" bottom="1" header="0.5" footer="0.5"/>
  <pageSetup scale="72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C18" sqref="C18"/>
    </sheetView>
  </sheetViews>
  <sheetFormatPr defaultColWidth="9.140625" defaultRowHeight="12.75" x14ac:dyDescent="0.2"/>
  <cols>
    <col min="1" max="2" width="9.140625" style="5"/>
    <col min="3" max="3" width="9.140625" style="5" customWidth="1"/>
    <col min="4" max="16384" width="9.140625" style="5"/>
  </cols>
  <sheetData>
    <row r="1" spans="1:6" x14ac:dyDescent="0.2">
      <c r="A1" s="84" t="s">
        <v>8</v>
      </c>
      <c r="B1" s="82"/>
      <c r="C1" s="82">
        <v>350</v>
      </c>
      <c r="D1" s="80" t="s">
        <v>54</v>
      </c>
      <c r="E1" s="83" t="s">
        <v>54</v>
      </c>
      <c r="F1" s="83"/>
    </row>
    <row r="2" spans="1:6" x14ac:dyDescent="0.2">
      <c r="A2" s="82"/>
      <c r="B2" s="82"/>
      <c r="C2" s="82"/>
      <c r="D2" s="81"/>
      <c r="E2" s="81"/>
      <c r="F2" s="83"/>
    </row>
    <row r="3" spans="1:6" x14ac:dyDescent="0.2">
      <c r="A3" s="82"/>
      <c r="B3" s="82"/>
      <c r="C3" s="82">
        <v>0</v>
      </c>
      <c r="D3" s="81"/>
      <c r="E3" s="81"/>
      <c r="F3" s="83"/>
    </row>
    <row r="4" spans="1:6" x14ac:dyDescent="0.2">
      <c r="A4" s="82"/>
      <c r="B4" s="82"/>
      <c r="C4" s="82"/>
      <c r="D4" s="81"/>
      <c r="E4" s="81"/>
      <c r="F4" s="83"/>
    </row>
    <row r="5" spans="1:6" x14ac:dyDescent="0.2">
      <c r="A5" s="82">
        <v>317</v>
      </c>
      <c r="B5" s="82">
        <v>0</v>
      </c>
      <c r="C5" s="82">
        <v>0.1</v>
      </c>
      <c r="D5" s="81"/>
      <c r="E5" s="81"/>
      <c r="F5" s="83"/>
    </row>
    <row r="6" spans="1:6" x14ac:dyDescent="0.2">
      <c r="A6" s="82"/>
      <c r="B6" s="82"/>
      <c r="C6" s="82"/>
      <c r="D6" s="81"/>
      <c r="E6" s="81"/>
      <c r="F6" s="83"/>
    </row>
    <row r="7" spans="1:6" x14ac:dyDescent="0.2">
      <c r="A7" s="82">
        <v>1125</v>
      </c>
      <c r="B7" s="82">
        <v>80.8</v>
      </c>
      <c r="C7" s="82">
        <v>0.12</v>
      </c>
      <c r="D7" s="81"/>
      <c r="E7" s="81"/>
      <c r="F7" s="83"/>
    </row>
    <row r="8" spans="1:6" x14ac:dyDescent="0.2">
      <c r="A8" s="82"/>
      <c r="B8" s="82"/>
      <c r="C8" s="82"/>
      <c r="D8" s="81"/>
      <c r="E8" s="81"/>
      <c r="F8" s="83"/>
    </row>
    <row r="9" spans="1:6" x14ac:dyDescent="0.2">
      <c r="A9" s="82">
        <v>3606</v>
      </c>
      <c r="B9" s="82">
        <v>378.52</v>
      </c>
      <c r="C9" s="82">
        <v>0.22</v>
      </c>
      <c r="D9" s="81"/>
      <c r="E9" s="81"/>
      <c r="F9" s="83"/>
    </row>
    <row r="10" spans="1:6" x14ac:dyDescent="0.2">
      <c r="A10" s="82"/>
      <c r="B10" s="82"/>
      <c r="C10" s="82"/>
      <c r="D10" s="81"/>
      <c r="E10" s="81"/>
      <c r="F10" s="83"/>
    </row>
    <row r="11" spans="1:6" x14ac:dyDescent="0.2">
      <c r="A11" s="82">
        <v>7333</v>
      </c>
      <c r="B11" s="82">
        <v>1198.46</v>
      </c>
      <c r="C11" s="82">
        <v>0.24</v>
      </c>
      <c r="D11" s="81"/>
      <c r="E11" s="81"/>
      <c r="F11" s="83"/>
    </row>
    <row r="12" spans="1:6" x14ac:dyDescent="0.2">
      <c r="A12" s="82"/>
      <c r="B12" s="82"/>
      <c r="C12" s="82"/>
      <c r="D12" s="81"/>
      <c r="E12" s="81"/>
      <c r="F12" s="83"/>
    </row>
    <row r="13" spans="1:6" x14ac:dyDescent="0.2">
      <c r="A13" s="82">
        <v>13710</v>
      </c>
      <c r="B13" s="82">
        <v>2728.94</v>
      </c>
      <c r="C13" s="82">
        <v>0.32</v>
      </c>
      <c r="D13" s="81"/>
      <c r="E13" s="81"/>
      <c r="F13" s="83"/>
    </row>
    <row r="14" spans="1:6" x14ac:dyDescent="0.2">
      <c r="A14" s="82"/>
      <c r="B14" s="82"/>
      <c r="C14" s="82"/>
      <c r="D14" s="81"/>
      <c r="E14" s="81"/>
      <c r="F14" s="83"/>
    </row>
    <row r="15" spans="1:6" x14ac:dyDescent="0.2">
      <c r="A15" s="82">
        <v>17325</v>
      </c>
      <c r="B15" s="82">
        <v>3885.74</v>
      </c>
      <c r="C15" s="82">
        <v>0.35</v>
      </c>
      <c r="D15" s="81"/>
      <c r="E15" s="81"/>
      <c r="F15" s="83"/>
    </row>
    <row r="16" spans="1:6" x14ac:dyDescent="0.2">
      <c r="A16" s="83"/>
      <c r="B16" s="83"/>
      <c r="C16" s="83"/>
      <c r="D16" s="83"/>
      <c r="E16" s="83"/>
      <c r="F16" s="83"/>
    </row>
    <row r="17" spans="1:6" x14ac:dyDescent="0.2">
      <c r="A17" s="83">
        <v>42842</v>
      </c>
      <c r="B17" s="83">
        <v>12816.69</v>
      </c>
      <c r="C17" s="83">
        <v>0.37</v>
      </c>
      <c r="D17" s="83"/>
      <c r="E17" s="83"/>
      <c r="F17" s="8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selection activeCell="A5" sqref="A5"/>
    </sheetView>
  </sheetViews>
  <sheetFormatPr defaultColWidth="9.140625" defaultRowHeight="12.75" x14ac:dyDescent="0.2"/>
  <cols>
    <col min="1" max="16384" width="9.140625" style="5"/>
  </cols>
  <sheetData>
    <row r="1" spans="1:7" x14ac:dyDescent="0.2">
      <c r="A1" s="84" t="s">
        <v>7</v>
      </c>
      <c r="B1" s="82"/>
      <c r="C1" s="82"/>
      <c r="D1" s="82">
        <v>350</v>
      </c>
      <c r="E1" s="83" t="s">
        <v>54</v>
      </c>
      <c r="F1" s="83"/>
      <c r="G1" s="83"/>
    </row>
    <row r="2" spans="1:7" x14ac:dyDescent="0.2">
      <c r="A2" s="82"/>
      <c r="B2" s="82"/>
      <c r="C2" s="82"/>
      <c r="D2" s="82"/>
      <c r="E2" s="81"/>
      <c r="F2" s="83"/>
      <c r="G2" s="83"/>
    </row>
    <row r="3" spans="1:7" x14ac:dyDescent="0.2">
      <c r="A3" s="82">
        <v>0</v>
      </c>
      <c r="B3" s="82"/>
      <c r="C3" s="82"/>
      <c r="D3" s="82">
        <v>0</v>
      </c>
      <c r="E3" s="81"/>
      <c r="F3" s="83"/>
      <c r="G3" s="83"/>
    </row>
    <row r="4" spans="1:7" x14ac:dyDescent="0.2">
      <c r="A4" s="82"/>
      <c r="B4" s="82"/>
      <c r="C4" s="82"/>
      <c r="D4" s="82"/>
      <c r="E4" s="81"/>
      <c r="F4" s="83"/>
      <c r="G4" s="83"/>
    </row>
    <row r="5" spans="1:7" x14ac:dyDescent="0.2">
      <c r="A5" s="82">
        <v>983</v>
      </c>
      <c r="B5" s="82"/>
      <c r="C5" s="82">
        <v>0</v>
      </c>
      <c r="D5" s="82">
        <v>0.1</v>
      </c>
      <c r="E5" s="81"/>
      <c r="F5" s="83"/>
      <c r="G5" s="83"/>
    </row>
    <row r="6" spans="1:7" x14ac:dyDescent="0.2">
      <c r="A6" s="82"/>
      <c r="B6" s="82"/>
      <c r="C6" s="82"/>
      <c r="D6" s="82"/>
      <c r="E6" s="81"/>
      <c r="F6" s="83"/>
      <c r="G6" s="83"/>
    </row>
    <row r="7" spans="1:7" x14ac:dyDescent="0.2">
      <c r="A7" s="82">
        <v>2600</v>
      </c>
      <c r="B7" s="82"/>
      <c r="C7" s="82">
        <v>161.69999999999999</v>
      </c>
      <c r="D7" s="82">
        <v>0.12</v>
      </c>
      <c r="E7" s="81"/>
      <c r="F7" s="83"/>
      <c r="G7" s="83"/>
    </row>
    <row r="8" spans="1:7" x14ac:dyDescent="0.2">
      <c r="A8" s="82"/>
      <c r="B8" s="82"/>
      <c r="C8" s="82"/>
      <c r="D8" s="82"/>
      <c r="E8" s="81"/>
      <c r="F8" s="83"/>
      <c r="G8" s="83"/>
    </row>
    <row r="9" spans="1:7" x14ac:dyDescent="0.2">
      <c r="A9" s="82">
        <v>7563</v>
      </c>
      <c r="B9" s="82"/>
      <c r="C9" s="82">
        <v>757.26</v>
      </c>
      <c r="D9" s="82">
        <v>0.22</v>
      </c>
      <c r="E9" s="81"/>
      <c r="F9" s="83"/>
      <c r="G9" s="83"/>
    </row>
    <row r="10" spans="1:7" x14ac:dyDescent="0.2">
      <c r="A10" s="82"/>
      <c r="B10" s="82"/>
      <c r="C10" s="82"/>
      <c r="D10" s="82"/>
      <c r="E10" s="81"/>
      <c r="F10" s="83"/>
      <c r="G10" s="83"/>
    </row>
    <row r="11" spans="1:7" x14ac:dyDescent="0.2">
      <c r="A11" s="82">
        <v>15017</v>
      </c>
      <c r="B11" s="82"/>
      <c r="C11" s="82">
        <v>2397.14</v>
      </c>
      <c r="D11" s="82">
        <v>0.24</v>
      </c>
      <c r="E11" s="81"/>
      <c r="F11" s="83"/>
      <c r="G11" s="83"/>
    </row>
    <row r="12" spans="1:7" x14ac:dyDescent="0.2">
      <c r="A12" s="82"/>
      <c r="B12" s="82"/>
      <c r="C12" s="82"/>
      <c r="D12" s="82"/>
      <c r="E12" s="81"/>
      <c r="F12" s="83"/>
      <c r="G12" s="83"/>
    </row>
    <row r="13" spans="1:7" x14ac:dyDescent="0.2">
      <c r="A13" s="82">
        <v>27771</v>
      </c>
      <c r="B13" s="82"/>
      <c r="C13" s="82">
        <v>5458.1</v>
      </c>
      <c r="D13" s="82">
        <v>0.32</v>
      </c>
      <c r="E13" s="81"/>
      <c r="F13" s="83"/>
      <c r="G13" s="83"/>
    </row>
    <row r="14" spans="1:7" x14ac:dyDescent="0.2">
      <c r="A14" s="82"/>
      <c r="B14" s="82"/>
      <c r="C14" s="82"/>
      <c r="D14" s="82"/>
      <c r="E14" s="81"/>
      <c r="F14" s="83"/>
      <c r="G14" s="83"/>
    </row>
    <row r="15" spans="1:7" x14ac:dyDescent="0.2">
      <c r="A15" s="82">
        <v>35000</v>
      </c>
      <c r="B15" s="82"/>
      <c r="C15" s="82">
        <v>7771.38</v>
      </c>
      <c r="D15" s="82">
        <v>0.35</v>
      </c>
      <c r="E15" s="81"/>
      <c r="F15" s="83"/>
      <c r="G15" s="83"/>
    </row>
    <row r="16" spans="1:7" x14ac:dyDescent="0.2">
      <c r="A16" s="83"/>
      <c r="B16" s="83"/>
      <c r="C16" s="83"/>
      <c r="D16" s="83"/>
      <c r="E16" s="83"/>
      <c r="F16" s="83"/>
      <c r="G16" s="83"/>
    </row>
    <row r="17" spans="1:7" x14ac:dyDescent="0.2">
      <c r="A17" s="83">
        <v>52013</v>
      </c>
      <c r="B17" s="81"/>
      <c r="C17" s="83">
        <v>13725.93</v>
      </c>
      <c r="D17" s="83">
        <v>0.37</v>
      </c>
      <c r="E17" s="83"/>
      <c r="F17" s="83"/>
      <c r="G17" s="8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Single</vt:lpstr>
      <vt:lpstr>Married</vt:lpstr>
    </vt:vector>
  </TitlesOfParts>
  <Company>OBFS/University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GA Tuition Benefits Net Pay Calculator</dc:title>
  <dc:creator>OBFS Payroll - University of Illinois</dc:creator>
  <cp:keywords>monthly, payroll, ga, net, pay, calculation, tuition, benefit, affect, earnings, calculator</cp:keywords>
  <cp:lastModifiedBy>Czarnota, Pawel</cp:lastModifiedBy>
  <cp:lastPrinted>2010-01-11T22:10:41Z</cp:lastPrinted>
  <dcterms:created xsi:type="dcterms:W3CDTF">2004-12-21T18:46:34Z</dcterms:created>
  <dcterms:modified xsi:type="dcterms:W3CDTF">2019-10-17T12:48:45Z</dcterms:modified>
</cp:coreProperties>
</file>